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como\Documents\Visual Studio 2015\Projects\forExcel\Esempi Formule\"/>
    </mc:Choice>
  </mc:AlternateContent>
  <xr:revisionPtr revIDLastSave="0" documentId="13_ncr:1_{82DB3718-CF39-496E-BB82-293546777BC8}" xr6:coauthVersionLast="37" xr6:coauthVersionMax="37" xr10:uidLastSave="{00000000-0000-0000-0000-000000000000}"/>
  <bookViews>
    <workbookView xWindow="0" yWindow="0" windowWidth="28800" windowHeight="12210" xr2:uid="{00000000-000D-0000-FFFF-FFFF00000000}"/>
  </bookViews>
  <sheets>
    <sheet name="Esempio" sheetId="1" r:id="rId1"/>
  </sheets>
  <definedNames>
    <definedName name="_xlnm.Print_Area" localSheetId="0">Esempio!$A$1:$G$85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1" l="1"/>
  <c r="E21" i="1"/>
  <c r="E65" i="1"/>
  <c r="C37" i="1"/>
  <c r="E54" i="1"/>
  <c r="E58" i="1"/>
  <c r="K69" i="1"/>
  <c r="K66" i="1"/>
  <c r="C54" i="1"/>
  <c r="C58" i="1"/>
  <c r="K70" i="1"/>
  <c r="K62" i="1" l="1"/>
  <c r="C70" i="1"/>
  <c r="E70" i="1"/>
  <c r="E69" i="1"/>
  <c r="E66" i="1"/>
  <c r="F21" i="1" l="1"/>
  <c r="C41" i="1" s="1"/>
  <c r="D21" i="1"/>
  <c r="D59" i="1"/>
  <c r="J70" i="1"/>
  <c r="J69" i="1"/>
  <c r="E59" i="1"/>
  <c r="C59" i="1"/>
  <c r="I70" i="1"/>
  <c r="D69" i="1"/>
  <c r="D55" i="1"/>
  <c r="C55" i="1"/>
  <c r="E55" i="1"/>
  <c r="I69" i="1"/>
  <c r="D70" i="1"/>
  <c r="I67" i="1"/>
  <c r="J67" i="1"/>
  <c r="C69" i="1"/>
  <c r="D54" i="1"/>
  <c r="D58" i="1"/>
  <c r="E71" i="1"/>
  <c r="C71" i="1"/>
  <c r="K67" i="1"/>
  <c r="D67" i="1"/>
  <c r="E67" i="1"/>
  <c r="C67" i="1"/>
  <c r="E56" i="1" l="1"/>
  <c r="C56" i="1"/>
  <c r="I71" i="1"/>
  <c r="K71" i="1"/>
  <c r="C57" i="1"/>
  <c r="E57" i="1"/>
  <c r="J71" i="1"/>
  <c r="E47" i="1"/>
  <c r="E44" i="1"/>
  <c r="E46" i="1"/>
  <c r="E45" i="1"/>
  <c r="E48" i="1"/>
  <c r="D56" i="1"/>
  <c r="D65" i="1"/>
  <c r="C65" i="1"/>
  <c r="D71" i="1"/>
  <c r="I66" i="1"/>
  <c r="C68" i="1"/>
  <c r="D68" i="1"/>
  <c r="I68" i="1"/>
  <c r="D66" i="1"/>
  <c r="E68" i="1"/>
  <c r="J68" i="1"/>
  <c r="C66" i="1"/>
  <c r="K68" i="1"/>
  <c r="J66" i="1"/>
  <c r="K72" i="1" l="1"/>
  <c r="K73" i="1" s="1"/>
  <c r="I72" i="1"/>
  <c r="I73" i="1" s="1"/>
  <c r="J72" i="1"/>
  <c r="D72" i="1" s="1"/>
  <c r="D57" i="1"/>
  <c r="E72" i="1" l="1"/>
  <c r="J73" i="1"/>
  <c r="C72" i="1"/>
  <c r="C76" i="1"/>
  <c r="C84" i="1" l="1"/>
</calcChain>
</file>

<file path=xl/sharedStrings.xml><?xml version="1.0" encoding="utf-8"?>
<sst xmlns="http://schemas.openxmlformats.org/spreadsheetml/2006/main" count="83" uniqueCount="65">
  <si>
    <t>Prezzo di mercato e caratteristica</t>
  </si>
  <si>
    <t>Contratto</t>
  </si>
  <si>
    <t>Unità B</t>
  </si>
  <si>
    <t>Unità C</t>
  </si>
  <si>
    <t>Unità A</t>
  </si>
  <si>
    <t>Subject</t>
  </si>
  <si>
    <t>Prezzo di mercato PRZ(€)</t>
  </si>
  <si>
    <t>Superficie principale S1 (mq)</t>
  </si>
  <si>
    <t>Balconi BAL (mq)</t>
  </si>
  <si>
    <t>Data DAT (mesi)</t>
  </si>
  <si>
    <t>Servizio SER (n)</t>
  </si>
  <si>
    <t>Livello di piano LIV (n)</t>
  </si>
  <si>
    <t>Stato di manutenzione STM (n)</t>
  </si>
  <si>
    <t>Tabella dei dati</t>
  </si>
  <si>
    <t>Riepilogo degli indici mercantili</t>
  </si>
  <si>
    <t>Indice informazione</t>
  </si>
  <si>
    <t>Importo</t>
  </si>
  <si>
    <t>Saggio annuale di svalutazione del prezzo</t>
  </si>
  <si>
    <t>Rapporto mercantile del balcone</t>
  </si>
  <si>
    <t>Saggio del livello di piano</t>
  </si>
  <si>
    <t>Pm (SER)</t>
  </si>
  <si>
    <t>PRZ (€)</t>
  </si>
  <si>
    <t>DAT (mesi)</t>
  </si>
  <si>
    <t>S1 (mq)</t>
  </si>
  <si>
    <t>BAL (mq)</t>
  </si>
  <si>
    <t>SER (n)</t>
  </si>
  <si>
    <t>LIV (n)</t>
  </si>
  <si>
    <t>STM (n)</t>
  </si>
  <si>
    <t>Prezzo corretto (€)</t>
  </si>
  <si>
    <t>Tabella di valutazione</t>
  </si>
  <si>
    <t>6.7 Prima esemplificazione del MCA</t>
  </si>
  <si>
    <t>Tabella Prezzi Marginali</t>
  </si>
  <si>
    <t>Analisi prezzi Marginali</t>
  </si>
  <si>
    <t>Superficie commerciale SUP (mq)</t>
  </si>
  <si>
    <t>Realizzato con</t>
  </si>
  <si>
    <t>Quello che mancava adesso c'è!</t>
  </si>
  <si>
    <t>www.forExcel.it</t>
  </si>
  <si>
    <t>&lt; 3%</t>
  </si>
  <si>
    <t>Vetustà (anni)</t>
  </si>
  <si>
    <t>Costo nuovo servizio (€)</t>
  </si>
  <si>
    <t>Vita del servizio (anni)</t>
  </si>
  <si>
    <t>Stato di Manutenzione</t>
  </si>
  <si>
    <t>Servizio</t>
  </si>
  <si>
    <t>Sintesi valutativa</t>
  </si>
  <si>
    <t>Il test di verifica dei prezzi corretti si basa sulla divergenza percentuale assoluta d%:</t>
  </si>
  <si>
    <t xml:space="preserve">Il valore di mercato dell'immobile da valutare (Subject) è rappresentato dal valore atteso dei prezzi corretti secondo il principio di equiprobabilità, per il quale i prezzi corretti hanno pari probabilità, salvo considerare altre circostanze influenti sulla rilevazione e sulla stima: </t>
  </si>
  <si>
    <t>Aggiustamenti (€)</t>
  </si>
  <si>
    <t>Valori o Formule</t>
  </si>
  <si>
    <t>Per un corretto funzionamento di questo foglio di calcolo è necessario disporre della licenza anche Limited Time di forExcel.it</t>
  </si>
  <si>
    <t>Valore di mercato di un appartamento in condominio.</t>
  </si>
  <si>
    <t>Valore di Mercato</t>
  </si>
  <si>
    <t>Differenza Percentuale Assoluta d%</t>
  </si>
  <si>
    <t>Scarso</t>
  </si>
  <si>
    <t>Mediocre</t>
  </si>
  <si>
    <t>Sufficiente</t>
  </si>
  <si>
    <t>Discreto</t>
  </si>
  <si>
    <t>Buono</t>
  </si>
  <si>
    <t>Punto</t>
  </si>
  <si>
    <t>Classe</t>
  </si>
  <si>
    <t>P (STM) (da 1 a 5) (€)</t>
  </si>
  <si>
    <t>Costo complessivo da 1 a 5 (€)</t>
  </si>
  <si>
    <r>
      <t>STIMATRIX</t>
    </r>
    <r>
      <rPr>
        <b/>
        <sz val="48"/>
        <color rgb="FF008641"/>
        <rFont val="Calibri"/>
        <family val="2"/>
      </rPr>
      <t>®</t>
    </r>
    <r>
      <rPr>
        <b/>
        <sz val="48"/>
        <color rgb="FF008641"/>
        <rFont val="Calibri"/>
        <family val="2"/>
        <scheme val="minor"/>
      </rPr>
      <t xml:space="preserve"> forExcel 2.1</t>
    </r>
  </si>
  <si>
    <t>Incidenza da eseguire fino buono</t>
  </si>
  <si>
    <t>Importo lavori da eseguire fino buono</t>
  </si>
  <si>
    <t>Formule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</si>
</sst>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b/>
      <sz val="48"/>
      <color rgb="FF008641"/>
      <name val="Calibri"/>
      <family val="2"/>
      <scheme val="minor"/>
    </font>
    <font>
      <b/>
      <sz val="22"/>
      <color rgb="FF008641"/>
      <name val="Calibri"/>
      <family val="2"/>
      <scheme val="minor"/>
    </font>
    <font>
      <b/>
      <sz val="48"/>
      <color rgb="FF008641"/>
      <name val="Calibri"/>
      <family val="2"/>
    </font>
    <font>
      <sz val="14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3" borderId="0" applyNumberFormat="0" applyFont="0" applyBorder="0" applyAlignment="0" applyProtection="0"/>
    <xf numFmtId="0" fontId="4" fillId="0" borderId="0" applyNumberFormat="0" applyFont="0" applyBorder="0" applyAlignment="0" applyProtection="0"/>
    <xf numFmtId="0" fontId="6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/>
    <xf numFmtId="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3" fontId="0" fillId="0" borderId="1" xfId="1" applyFont="1" applyBorder="1"/>
    <xf numFmtId="0" fontId="2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/>
    <xf numFmtId="0" fontId="0" fillId="0" borderId="0" xfId="0" applyAlignment="1">
      <alignment horizontal="right"/>
    </xf>
    <xf numFmtId="4" fontId="2" fillId="0" borderId="0" xfId="0" applyNumberFormat="1" applyFont="1"/>
    <xf numFmtId="0" fontId="0" fillId="0" borderId="0" xfId="0" applyAlignment="1">
      <alignment horizontal="center"/>
    </xf>
    <xf numFmtId="2" fontId="2" fillId="0" borderId="0" xfId="0" applyNumberFormat="1" applyFont="1"/>
    <xf numFmtId="2" fontId="0" fillId="0" borderId="1" xfId="0" applyNumberFormat="1" applyBorder="1"/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3" applyFont="1" applyBorder="1" applyAlignment="1" applyProtection="1">
      <alignment horizontal="left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10" fontId="0" fillId="0" borderId="0" xfId="5" applyNumberFormat="1" applyFont="1" applyAlignment="1">
      <alignment vertical="center"/>
    </xf>
    <xf numFmtId="0" fontId="2" fillId="0" borderId="0" xfId="0" applyFont="1" applyAlignment="1">
      <alignment horizontal="right"/>
    </xf>
    <xf numFmtId="0" fontId="0" fillId="0" borderId="0" xfId="0" applyFill="1" applyBorder="1"/>
    <xf numFmtId="0" fontId="0" fillId="0" borderId="1" xfId="0" applyFill="1" applyBorder="1"/>
    <xf numFmtId="0" fontId="2" fillId="0" borderId="1" xfId="0" applyFont="1" applyFill="1" applyBorder="1"/>
    <xf numFmtId="4" fontId="0" fillId="0" borderId="0" xfId="3" applyNumberFormat="1" applyFont="1" applyBorder="1" applyProtection="1"/>
    <xf numFmtId="4" fontId="0" fillId="0" borderId="1" xfId="3" applyNumberFormat="1" applyFont="1" applyBorder="1" applyProtection="1"/>
    <xf numFmtId="4" fontId="2" fillId="0" borderId="1" xfId="3" applyNumberFormat="1" applyFont="1" applyBorder="1" applyProtection="1"/>
    <xf numFmtId="0" fontId="13" fillId="0" borderId="1" xfId="0" applyFont="1" applyBorder="1" applyAlignment="1">
      <alignment horizontal="right" vertical="center" wrapText="1"/>
    </xf>
    <xf numFmtId="4" fontId="0" fillId="0" borderId="1" xfId="3" applyNumberFormat="1" applyFont="1" applyBorder="1" applyProtection="1">
      <protection locked="0"/>
    </xf>
    <xf numFmtId="0" fontId="0" fillId="0" borderId="1" xfId="3" applyFont="1" applyBorder="1" applyProtection="1">
      <protection locked="0"/>
    </xf>
    <xf numFmtId="2" fontId="0" fillId="0" borderId="1" xfId="3" applyNumberFormat="1" applyFont="1" applyBorder="1" applyProtection="1">
      <protection locked="0"/>
    </xf>
    <xf numFmtId="9" fontId="13" fillId="0" borderId="1" xfId="3" applyNumberFormat="1" applyFont="1" applyBorder="1" applyAlignment="1" applyProtection="1">
      <alignment horizontal="right" vertical="center" wrapText="1"/>
      <protection locked="0"/>
    </xf>
    <xf numFmtId="0" fontId="0" fillId="0" borderId="1" xfId="3" applyFont="1" applyBorder="1" applyAlignment="1" applyProtection="1">
      <alignment horizontal="left"/>
      <protection locked="0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center"/>
    </xf>
    <xf numFmtId="0" fontId="11" fillId="0" borderId="0" xfId="0" applyFont="1" applyFill="1" applyAlignment="1">
      <alignment horizontal="left"/>
    </xf>
    <xf numFmtId="0" fontId="0" fillId="0" borderId="0" xfId="0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4" applyFont="1" applyAlignment="1">
      <alignment horizontal="left"/>
    </xf>
    <xf numFmtId="0" fontId="3" fillId="0" borderId="0" xfId="0" applyFont="1" applyFill="1" applyAlignment="1">
      <alignment horizontal="left"/>
    </xf>
  </cellXfs>
  <cellStyles count="6">
    <cellStyle name="Collegamento ipertestuale" xfId="4" builtinId="8"/>
    <cellStyle name="Input Cell Normal" xfId="3" xr:uid="{00000000-0005-0000-0000-000001000000}"/>
    <cellStyle name="Input Cell Select" xfId="2" xr:uid="{00000000-0005-0000-0000-000002000000}"/>
    <cellStyle name="Migliaia" xfId="1" builtinId="3"/>
    <cellStyle name="Normale" xfId="0" builtinId="0"/>
    <cellStyle name="Percentuale" xfId="5" builtinId="5"/>
  </cellStyles>
  <dxfs count="0"/>
  <tableStyles count="0" defaultTableStyle="TableStyleMedium9" defaultPivotStyle="PivotStyleLight16"/>
  <colors>
    <mruColors>
      <color rgb="FF0086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excel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88"/>
  <sheetViews>
    <sheetView tabSelected="1" zoomScale="85" zoomScaleNormal="85" workbookViewId="0">
      <selection activeCell="B1" sqref="B1:F1"/>
    </sheetView>
  </sheetViews>
  <sheetFormatPr defaultRowHeight="15" x14ac:dyDescent="0.25"/>
  <cols>
    <col min="1" max="1" width="4.7109375" customWidth="1"/>
    <col min="2" max="2" width="43.7109375" bestFit="1" customWidth="1"/>
    <col min="3" max="3" width="31.5703125" customWidth="1"/>
    <col min="4" max="4" width="32.85546875" customWidth="1"/>
    <col min="5" max="5" width="32.140625" customWidth="1"/>
    <col min="6" max="6" width="18.42578125" customWidth="1"/>
    <col min="7" max="7" width="4.7109375" customWidth="1"/>
    <col min="8" max="8" width="4" customWidth="1"/>
    <col min="9" max="9" width="18.42578125" customWidth="1"/>
    <col min="10" max="10" width="12.85546875" customWidth="1"/>
    <col min="11" max="11" width="12.85546875" bestFit="1" customWidth="1"/>
  </cols>
  <sheetData>
    <row r="1" spans="2:6" ht="28.5" x14ac:dyDescent="0.45">
      <c r="B1" s="44" t="s">
        <v>34</v>
      </c>
      <c r="C1" s="44"/>
      <c r="D1" s="44"/>
      <c r="E1" s="44"/>
      <c r="F1" s="44"/>
    </row>
    <row r="2" spans="2:6" ht="61.5" x14ac:dyDescent="0.9">
      <c r="B2" s="46" t="s">
        <v>61</v>
      </c>
      <c r="C2" s="46"/>
      <c r="D2" s="46"/>
      <c r="E2" s="46"/>
      <c r="F2" s="46"/>
    </row>
    <row r="3" spans="2:6" ht="26.25" x14ac:dyDescent="0.4">
      <c r="B3" s="45" t="s">
        <v>35</v>
      </c>
      <c r="C3" s="45"/>
      <c r="D3" s="45"/>
      <c r="E3" s="45"/>
      <c r="F3" s="45"/>
    </row>
    <row r="4" spans="2:6" ht="28.5" x14ac:dyDescent="0.45">
      <c r="B4" s="47" t="s">
        <v>36</v>
      </c>
      <c r="C4" s="47"/>
      <c r="D4" s="47"/>
      <c r="E4" s="47"/>
      <c r="F4" s="47"/>
    </row>
    <row r="7" spans="2:6" ht="15" customHeight="1" x14ac:dyDescent="0.3">
      <c r="B7" s="48" t="s">
        <v>30</v>
      </c>
      <c r="C7" s="48"/>
      <c r="D7" s="48"/>
      <c r="E7" s="48"/>
      <c r="F7" s="48"/>
    </row>
    <row r="8" spans="2:6" ht="15" customHeight="1" x14ac:dyDescent="0.3">
      <c r="B8" s="41" t="s">
        <v>49</v>
      </c>
      <c r="C8" s="41"/>
      <c r="D8" s="41"/>
      <c r="E8" s="41"/>
      <c r="F8" s="41"/>
    </row>
    <row r="10" spans="2:6" x14ac:dyDescent="0.25">
      <c r="B10" s="38" t="s">
        <v>13</v>
      </c>
      <c r="C10" s="38"/>
      <c r="D10" s="38"/>
      <c r="E10" s="38"/>
      <c r="F10" s="38"/>
    </row>
    <row r="12" spans="2:6" x14ac:dyDescent="0.25">
      <c r="B12" s="43" t="s">
        <v>0</v>
      </c>
      <c r="C12" s="43" t="s">
        <v>1</v>
      </c>
      <c r="D12" s="43"/>
      <c r="E12" s="43"/>
      <c r="F12" s="43" t="s">
        <v>5</v>
      </c>
    </row>
    <row r="13" spans="2:6" x14ac:dyDescent="0.25">
      <c r="B13" s="43"/>
      <c r="C13" s="4" t="s">
        <v>4</v>
      </c>
      <c r="D13" s="4" t="s">
        <v>2</v>
      </c>
      <c r="E13" s="4" t="s">
        <v>3</v>
      </c>
      <c r="F13" s="43"/>
    </row>
    <row r="14" spans="2:6" x14ac:dyDescent="0.25">
      <c r="B14" s="1" t="s">
        <v>6</v>
      </c>
      <c r="C14" s="33">
        <v>260000</v>
      </c>
      <c r="D14" s="33">
        <v>295000</v>
      </c>
      <c r="E14" s="33">
        <v>310000</v>
      </c>
      <c r="F14" s="30"/>
    </row>
    <row r="15" spans="2:6" x14ac:dyDescent="0.25">
      <c r="B15" s="1" t="s">
        <v>9</v>
      </c>
      <c r="C15" s="34">
        <v>4</v>
      </c>
      <c r="D15" s="34">
        <v>2</v>
      </c>
      <c r="E15" s="34">
        <v>4</v>
      </c>
      <c r="F15" s="34">
        <v>0</v>
      </c>
    </row>
    <row r="16" spans="2:6" x14ac:dyDescent="0.25">
      <c r="B16" s="1" t="s">
        <v>7</v>
      </c>
      <c r="C16" s="35">
        <v>120.4</v>
      </c>
      <c r="D16" s="35">
        <v>131</v>
      </c>
      <c r="E16" s="35">
        <v>138.5</v>
      </c>
      <c r="F16" s="35">
        <v>117.1</v>
      </c>
    </row>
    <row r="17" spans="2:6" x14ac:dyDescent="0.25">
      <c r="B17" s="1" t="s">
        <v>8</v>
      </c>
      <c r="C17" s="35">
        <v>12</v>
      </c>
      <c r="D17" s="35">
        <v>11.3</v>
      </c>
      <c r="E17" s="35">
        <v>13</v>
      </c>
      <c r="F17" s="35">
        <v>11</v>
      </c>
    </row>
    <row r="18" spans="2:6" x14ac:dyDescent="0.25">
      <c r="B18" s="1" t="s">
        <v>10</v>
      </c>
      <c r="C18" s="34">
        <v>1</v>
      </c>
      <c r="D18" s="34">
        <v>2</v>
      </c>
      <c r="E18" s="34">
        <v>2</v>
      </c>
      <c r="F18" s="34">
        <v>1</v>
      </c>
    </row>
    <row r="19" spans="2:6" x14ac:dyDescent="0.25">
      <c r="B19" s="1" t="s">
        <v>11</v>
      </c>
      <c r="C19" s="34">
        <v>4</v>
      </c>
      <c r="D19" s="34">
        <v>2</v>
      </c>
      <c r="E19" s="34">
        <v>4</v>
      </c>
      <c r="F19" s="34">
        <v>3</v>
      </c>
    </row>
    <row r="20" spans="2:6" x14ac:dyDescent="0.25">
      <c r="B20" s="1" t="s">
        <v>12</v>
      </c>
      <c r="C20" s="34">
        <v>2</v>
      </c>
      <c r="D20" s="34">
        <v>3</v>
      </c>
      <c r="E20" s="34">
        <v>5</v>
      </c>
      <c r="F20" s="34">
        <v>1</v>
      </c>
    </row>
    <row r="21" spans="2:6" x14ac:dyDescent="0.25">
      <c r="B21" s="1" t="s">
        <v>33</v>
      </c>
      <c r="C21" s="18">
        <f>C16+C17*$C$27</f>
        <v>124</v>
      </c>
      <c r="D21" s="18">
        <f>D16+D17*$C$27</f>
        <v>134.38999999999999</v>
      </c>
      <c r="E21" s="18">
        <f>E16+E17*$C$27</f>
        <v>142.4</v>
      </c>
      <c r="F21" s="18">
        <f>F16+F17*$C$27</f>
        <v>120.39999999999999</v>
      </c>
    </row>
    <row r="23" spans="2:6" x14ac:dyDescent="0.25">
      <c r="B23" s="38" t="s">
        <v>14</v>
      </c>
      <c r="C23" s="38"/>
      <c r="D23" s="38"/>
      <c r="E23" s="38"/>
      <c r="F23" s="38"/>
    </row>
    <row r="25" spans="2:6" x14ac:dyDescent="0.25">
      <c r="B25" s="3" t="s">
        <v>15</v>
      </c>
      <c r="C25" s="3" t="s">
        <v>16</v>
      </c>
    </row>
    <row r="26" spans="2:6" x14ac:dyDescent="0.25">
      <c r="B26" s="1" t="s">
        <v>17</v>
      </c>
      <c r="C26" s="34">
        <v>0.02</v>
      </c>
    </row>
    <row r="27" spans="2:6" x14ac:dyDescent="0.25">
      <c r="B27" s="1" t="s">
        <v>18</v>
      </c>
      <c r="C27" s="35">
        <v>0.3</v>
      </c>
    </row>
    <row r="28" spans="2:6" x14ac:dyDescent="0.25">
      <c r="B28" s="1" t="s">
        <v>19</v>
      </c>
      <c r="C28" s="34">
        <v>5.0000000000000001E-3</v>
      </c>
    </row>
    <row r="31" spans="2:6" x14ac:dyDescent="0.25">
      <c r="B31" s="38" t="s">
        <v>32</v>
      </c>
      <c r="C31" s="38"/>
      <c r="D31" s="38"/>
      <c r="E31" s="38"/>
      <c r="F31" s="38"/>
    </row>
    <row r="32" spans="2:6" x14ac:dyDescent="0.25">
      <c r="B32" s="12"/>
      <c r="C32" s="12"/>
      <c r="D32" s="12"/>
      <c r="E32" s="12"/>
      <c r="F32" s="12"/>
    </row>
    <row r="33" spans="2:5" x14ac:dyDescent="0.25">
      <c r="B33" s="13" t="s">
        <v>42</v>
      </c>
    </row>
    <row r="34" spans="2:5" x14ac:dyDescent="0.25">
      <c r="B34" s="1" t="s">
        <v>39</v>
      </c>
      <c r="C34" s="33">
        <v>10000</v>
      </c>
    </row>
    <row r="35" spans="2:5" x14ac:dyDescent="0.25">
      <c r="B35" s="1" t="s">
        <v>40</v>
      </c>
      <c r="C35" s="34">
        <v>10</v>
      </c>
    </row>
    <row r="36" spans="2:5" x14ac:dyDescent="0.25">
      <c r="B36" s="1" t="s">
        <v>38</v>
      </c>
      <c r="C36" s="34">
        <v>8</v>
      </c>
    </row>
    <row r="37" spans="2:5" x14ac:dyDescent="0.25">
      <c r="B37" s="1" t="s">
        <v>20</v>
      </c>
      <c r="C37" s="2">
        <f>C34-_xll.FX.DEP.LINEARE(C34,C36,C35)</f>
        <v>2000</v>
      </c>
    </row>
    <row r="39" spans="2:5" x14ac:dyDescent="0.25">
      <c r="B39" s="13" t="s">
        <v>41</v>
      </c>
    </row>
    <row r="40" spans="2:5" x14ac:dyDescent="0.25">
      <c r="B40" s="1" t="s">
        <v>59</v>
      </c>
      <c r="C40" s="33">
        <v>10</v>
      </c>
    </row>
    <row r="41" spans="2:5" x14ac:dyDescent="0.25">
      <c r="B41" s="27" t="s">
        <v>60</v>
      </c>
      <c r="C41" s="30">
        <f>C40*F21</f>
        <v>1204</v>
      </c>
    </row>
    <row r="42" spans="2:5" x14ac:dyDescent="0.25">
      <c r="B42" s="26"/>
      <c r="C42" s="29"/>
    </row>
    <row r="43" spans="2:5" x14ac:dyDescent="0.25">
      <c r="B43" s="28" t="s">
        <v>57</v>
      </c>
      <c r="C43" s="31" t="s">
        <v>58</v>
      </c>
      <c r="D43" s="5" t="s">
        <v>62</v>
      </c>
      <c r="E43" s="5" t="s">
        <v>63</v>
      </c>
    </row>
    <row r="44" spans="2:5" x14ac:dyDescent="0.25">
      <c r="B44" s="1">
        <v>1</v>
      </c>
      <c r="C44" s="32" t="s">
        <v>52</v>
      </c>
      <c r="D44" s="36">
        <v>1</v>
      </c>
      <c r="E44" s="2">
        <f>$C$41*D44</f>
        <v>1204</v>
      </c>
    </row>
    <row r="45" spans="2:5" x14ac:dyDescent="0.25">
      <c r="B45" s="1">
        <v>2</v>
      </c>
      <c r="C45" s="32" t="s">
        <v>53</v>
      </c>
      <c r="D45" s="36">
        <v>0.75</v>
      </c>
      <c r="E45" s="2">
        <f t="shared" ref="E45:E47" si="0">$C$41*D45</f>
        <v>903</v>
      </c>
    </row>
    <row r="46" spans="2:5" x14ac:dyDescent="0.25">
      <c r="B46" s="1">
        <v>3</v>
      </c>
      <c r="C46" s="32" t="s">
        <v>54</v>
      </c>
      <c r="D46" s="36">
        <v>0.55000000000000004</v>
      </c>
      <c r="E46" s="2">
        <f>$C$41*D46</f>
        <v>662.2</v>
      </c>
    </row>
    <row r="47" spans="2:5" x14ac:dyDescent="0.25">
      <c r="B47" s="1">
        <v>4</v>
      </c>
      <c r="C47" s="32" t="s">
        <v>55</v>
      </c>
      <c r="D47" s="36">
        <v>0.2</v>
      </c>
      <c r="E47" s="2">
        <f t="shared" si="0"/>
        <v>240.8</v>
      </c>
    </row>
    <row r="48" spans="2:5" x14ac:dyDescent="0.25">
      <c r="B48" s="1">
        <v>5</v>
      </c>
      <c r="C48" s="32" t="s">
        <v>56</v>
      </c>
      <c r="D48" s="36">
        <v>0</v>
      </c>
      <c r="E48" s="2">
        <f>$C$41*D48</f>
        <v>0</v>
      </c>
    </row>
    <row r="50" spans="2:11" x14ac:dyDescent="0.25">
      <c r="B50" s="38" t="s">
        <v>31</v>
      </c>
      <c r="C50" s="38"/>
      <c r="D50" s="38"/>
      <c r="E50" s="38"/>
      <c r="F50" s="38"/>
    </row>
    <row r="52" spans="2:11" x14ac:dyDescent="0.25">
      <c r="B52" s="43" t="s">
        <v>0</v>
      </c>
      <c r="C52" s="43" t="s">
        <v>1</v>
      </c>
      <c r="D52" s="43"/>
      <c r="E52" s="43"/>
    </row>
    <row r="53" spans="2:11" x14ac:dyDescent="0.25">
      <c r="B53" s="43"/>
      <c r="C53" s="8" t="s">
        <v>4</v>
      </c>
      <c r="D53" s="8" t="s">
        <v>2</v>
      </c>
      <c r="E53" s="8" t="s">
        <v>3</v>
      </c>
    </row>
    <row r="54" spans="2:11" x14ac:dyDescent="0.25">
      <c r="B54" s="1" t="s">
        <v>9</v>
      </c>
      <c r="C54" s="9">
        <f>_xll.FX.PM.DATA(C14,$C$26)</f>
        <v>433.33333333333331</v>
      </c>
      <c r="D54" s="9">
        <f>_xll.FX.PM.DATA(D14,$C$26)</f>
        <v>491.66666666666669</v>
      </c>
      <c r="E54" s="9">
        <f>_xll.FX.PM.DATA(E14,$C$26)</f>
        <v>516.66666666666663</v>
      </c>
    </row>
    <row r="55" spans="2:11" x14ac:dyDescent="0.25">
      <c r="B55" s="1" t="s">
        <v>7</v>
      </c>
      <c r="C55" s="9">
        <f>_xll.FX.PM.MIN(C14:E14,C21:E21)</f>
        <v>2096.7741935483873</v>
      </c>
      <c r="D55" s="9">
        <f>_xll.FX.PM.MIN(C14:E14,C21:E21)</f>
        <v>2096.7741935483873</v>
      </c>
      <c r="E55" s="9">
        <f>_xll.FX.PM.MIN(C14:E14,C21:E21)</f>
        <v>2096.7741935483873</v>
      </c>
    </row>
    <row r="56" spans="2:11" x14ac:dyDescent="0.25">
      <c r="B56" s="1" t="s">
        <v>8</v>
      </c>
      <c r="C56" s="9">
        <f>C55*$C$27</f>
        <v>629.03225806451621</v>
      </c>
      <c r="D56" s="9">
        <f t="shared" ref="D56:E56" si="1">D55*$C$27</f>
        <v>629.03225806451621</v>
      </c>
      <c r="E56" s="9">
        <f t="shared" si="1"/>
        <v>629.03225806451621</v>
      </c>
    </row>
    <row r="57" spans="2:11" x14ac:dyDescent="0.25">
      <c r="B57" s="1" t="s">
        <v>10</v>
      </c>
      <c r="C57" s="9">
        <f>$C$37</f>
        <v>2000</v>
      </c>
      <c r="D57" s="9">
        <f t="shared" ref="D57:E57" si="2">$C$37</f>
        <v>2000</v>
      </c>
      <c r="E57" s="9">
        <f t="shared" si="2"/>
        <v>2000</v>
      </c>
    </row>
    <row r="58" spans="2:11" x14ac:dyDescent="0.25">
      <c r="B58" s="1" t="s">
        <v>11</v>
      </c>
      <c r="C58" s="9">
        <f>_xll.FX.PM.LIV(C14,$C$28,$F$19,C19)</f>
        <v>1293.5323383084578</v>
      </c>
      <c r="D58" s="9">
        <f>_xll.FX.PM.LIV(D14,$C$28,$F$19,D19)</f>
        <v>1475</v>
      </c>
      <c r="E58" s="9">
        <f>_xll.FX.PM.LIV(E14,$C$28,$F$19,E19)</f>
        <v>1542.2885572139305</v>
      </c>
    </row>
    <row r="59" spans="2:11" x14ac:dyDescent="0.25">
      <c r="B59" s="1" t="s">
        <v>12</v>
      </c>
      <c r="C59" s="9">
        <f ca="1">_xll.FX.PM.STM($C$41,$D$44:$D$48,C20,$F$20)</f>
        <v>301</v>
      </c>
      <c r="D59" s="9">
        <f ca="1">_xll.FX.PM.STM($C$41,$D$44:$D$48,D20,$F$20)</f>
        <v>541.79999999999995</v>
      </c>
      <c r="E59" s="9">
        <f ca="1">_xll.FX.PM.STM($C$41,$D$44:$D$48,E20,$F$20)</f>
        <v>1204</v>
      </c>
    </row>
    <row r="62" spans="2:11" x14ac:dyDescent="0.25">
      <c r="B62" s="38" t="s">
        <v>29</v>
      </c>
      <c r="C62" s="38"/>
      <c r="D62" s="38"/>
      <c r="E62" s="38"/>
      <c r="F62" s="38"/>
      <c r="I62" s="11" t="s">
        <v>47</v>
      </c>
      <c r="J62" s="37" t="s">
        <v>64</v>
      </c>
      <c r="K62" s="21">
        <f>IF(J62="Formule",1,0)</f>
        <v>1</v>
      </c>
    </row>
    <row r="63" spans="2:11" x14ac:dyDescent="0.25">
      <c r="B63" s="10"/>
      <c r="C63" s="10"/>
      <c r="D63" s="10"/>
      <c r="E63" s="10"/>
      <c r="F63" s="10"/>
    </row>
    <row r="64" spans="2:11" x14ac:dyDescent="0.25">
      <c r="B64" s="4" t="s">
        <v>0</v>
      </c>
      <c r="C64" s="4" t="s">
        <v>4</v>
      </c>
      <c r="D64" s="4" t="s">
        <v>2</v>
      </c>
      <c r="E64" s="4" t="s">
        <v>3</v>
      </c>
      <c r="I64" s="16" t="s">
        <v>4</v>
      </c>
      <c r="J64" s="16" t="s">
        <v>2</v>
      </c>
      <c r="K64" s="16" t="s">
        <v>3</v>
      </c>
    </row>
    <row r="65" spans="2:11" x14ac:dyDescent="0.25">
      <c r="B65" s="20" t="s">
        <v>21</v>
      </c>
      <c r="C65" s="2">
        <f>C14</f>
        <v>260000</v>
      </c>
      <c r="D65" s="2">
        <f>D14</f>
        <v>295000</v>
      </c>
      <c r="E65" s="2">
        <f>E14</f>
        <v>310000</v>
      </c>
    </row>
    <row r="66" spans="2:11" x14ac:dyDescent="0.25">
      <c r="B66" s="20" t="s">
        <v>22</v>
      </c>
      <c r="C66" s="19" t="str">
        <f>_xll.FX.MCA.AGGIUSTAMENTI.VALORIFORMULA($F$15,C15,_xll.FX.PM.DATA(C65,$C$26),$K$62)</f>
        <v>(0,00-4,00)*433,33=-1.733,33</v>
      </c>
      <c r="D66" s="19" t="str">
        <f>_xll.FX.MCA.AGGIUSTAMENTI.VALORIFORMULA($F$15,D15,_xll.FX.PM.DATA(D65,$C$26),$K$62)</f>
        <v>(0,00-2,00)*491,67=-983,33</v>
      </c>
      <c r="E66" s="19" t="str">
        <f>_xll.FX.MCA.AGGIUSTAMENTI.VALORIFORMULA($F$15,E15,_xll.FX.PM.DATA(E65,$C$26),$K$62)</f>
        <v>(0,00-4,00)*516,67=-2.066,67</v>
      </c>
      <c r="H66" s="42" t="s">
        <v>46</v>
      </c>
      <c r="I66" s="22">
        <f>_xll.FX.MCA.AGGIUSTAMENTI.VALORIFORMULA($F$15,C15,_xll.FX.PM.DATA(C65,$C$26),0)</f>
        <v>-1733.3333333333333</v>
      </c>
      <c r="J66" s="22">
        <f>_xll.FX.MCA.AGGIUSTAMENTI.VALORIFORMULA($F$15,D15,_xll.FX.PM.DATA(D65,$C$26),0)</f>
        <v>-983.33333333333337</v>
      </c>
      <c r="K66" s="7">
        <f>_xll.FX.MCA.AGGIUSTAMENTI.VALORIFORMULA($F$15,E15,_xll.FX.PM.DATA(E65,$C$26),0)</f>
        <v>-2066.6666666666665</v>
      </c>
    </row>
    <row r="67" spans="2:11" x14ac:dyDescent="0.25">
      <c r="B67" s="20" t="s">
        <v>23</v>
      </c>
      <c r="C67" s="19" t="str">
        <f>_xll.FX.MCA.AGGIUSTAMENTI.VALORIFORMULA($F16,C16,$C$55,$K$62)</f>
        <v>(117,10-120,40)*2.096,77=-6.919,35</v>
      </c>
      <c r="D67" s="19" t="str">
        <f>_xll.FX.MCA.AGGIUSTAMENTI.VALORIFORMULA($F$16,D16,$C$55,$K$62)</f>
        <v>(117,10-131,00)*2.096,77=-29.145,16</v>
      </c>
      <c r="E67" s="19" t="str">
        <f>_xll.FX.MCA.AGGIUSTAMENTI.VALORIFORMULA($F$16,E16,$C$55,$K$62)</f>
        <v>(117,10-138,50)*2.096,77=-44.870,97</v>
      </c>
      <c r="H67" s="42"/>
      <c r="I67" s="22">
        <f>_xll.FX.MCA.AGGIUSTAMENTI.VALORIFORMULA($F16,C16,$C$55,0)</f>
        <v>-6919.3548387097017</v>
      </c>
      <c r="J67" s="22">
        <f>_xll.FX.MCA.AGGIUSTAMENTI.VALORIFORMULA($F$16,D16,$C$55,0)</f>
        <v>-29145.161290322594</v>
      </c>
      <c r="K67" s="7">
        <f>_xll.FX.MCA.AGGIUSTAMENTI.VALORIFORMULA($F$16,E16,$C$55,0)</f>
        <v>-44870.967741935499</v>
      </c>
    </row>
    <row r="68" spans="2:11" x14ac:dyDescent="0.25">
      <c r="B68" s="20" t="s">
        <v>24</v>
      </c>
      <c r="C68" s="19" t="str">
        <f>_xll.FX.MCA.AGGIUSTAMENTI.VALORIFORMULA($F17,C17,$C$55*$C$27,$K$62)</f>
        <v>(11,00-12,00)*629,03=-629,03</v>
      </c>
      <c r="D68" s="19" t="str">
        <f>_xll.FX.MCA.AGGIUSTAMENTI.VALORIFORMULA($F17,D17,$C$55*$C$27,$K$62)</f>
        <v>(11,00-11,30)*629,03=-188,71</v>
      </c>
      <c r="E68" s="19" t="str">
        <f>_xll.FX.MCA.AGGIUSTAMENTI.VALORIFORMULA($F17,E17,$C$55*$C$27,$K$62)</f>
        <v>(11,00-13,00)*629,03=-1.258,06</v>
      </c>
      <c r="H68" s="42"/>
      <c r="I68" s="22">
        <f>_xll.FX.MCA.AGGIUSTAMENTI.VALORIFORMULA($F17,C17,$C$55*$C$27,0)</f>
        <v>-629.03225806451621</v>
      </c>
      <c r="J68" s="22">
        <f>_xll.FX.MCA.AGGIUSTAMENTI.VALORIFORMULA($F17,D17,$C$55*$C$27,0)</f>
        <v>-188.7096774193553</v>
      </c>
      <c r="K68" s="7">
        <f>_xll.FX.MCA.AGGIUSTAMENTI.VALORIFORMULA($F17,E17,$C$55*$C$27,0)</f>
        <v>-1258.0645161290324</v>
      </c>
    </row>
    <row r="69" spans="2:11" x14ac:dyDescent="0.25">
      <c r="B69" s="20" t="s">
        <v>25</v>
      </c>
      <c r="C69" s="19" t="str">
        <f>_xll.FX.MCA.AGGIUSTAMENTI.VALORIFORMULA($F$18,C18,$C$34-_xll.FX.DEP.LINEARE($C$34,$C$36,$C$35),$K$62)</f>
        <v>(1,00-1,00)*2.000,00=0,00</v>
      </c>
      <c r="D69" s="19" t="str">
        <f>_xll.FX.MCA.AGGIUSTAMENTI.VALORIFORMULA($F$18,D18,$C$34-_xll.FX.DEP.LINEARE($C$34,$C$36,$C$35),$K$62)</f>
        <v>(1,00-2,00)*2.000,00=-2.000,00</v>
      </c>
      <c r="E69" s="19" t="str">
        <f>_xll.FX.MCA.AGGIUSTAMENTI.VALORIFORMULA($F$18,E18,$C$34-_xll.FX.DEP.LINEARE($C$34,$C$36,$C$35),$K$62)</f>
        <v>(1,00-2,00)*2.000,00=-2.000,00</v>
      </c>
      <c r="H69" s="42"/>
      <c r="I69" s="22">
        <f>_xll.FX.MCA.AGGIUSTAMENTI.VALORIFORMULA($F$18,C18,$C$34-_xll.FX.DEP.LINEARE($C$34,$C$36,$C$35),0)</f>
        <v>0</v>
      </c>
      <c r="J69" s="22">
        <f>_xll.FX.MCA.AGGIUSTAMENTI.VALORIFORMULA($F$18,D18,$C$34-_xll.FX.DEP.LINEARE($C$34,$C$36,$C$35),0)</f>
        <v>-2000</v>
      </c>
      <c r="K69" s="7">
        <f>_xll.FX.MCA.AGGIUSTAMENTI.VALORIFORMULA($F$18,E18,$C$34-_xll.FX.DEP.LINEARE($C$34,$C$36,$C$35),0)</f>
        <v>-2000</v>
      </c>
    </row>
    <row r="70" spans="2:11" x14ac:dyDescent="0.25">
      <c r="B70" s="20" t="s">
        <v>26</v>
      </c>
      <c r="C70" s="19" t="str">
        <f>_xll.FX.MCA.AGGIUSTAMENTI.VALORIFORMULA($F$19,C19,_xll.FX.PM.LIV(C14,$C$28,$F$19,C19),$K$62)</f>
        <v>(3,00-4,00)*1.293,53=-1.293,53</v>
      </c>
      <c r="D70" s="19" t="str">
        <f>_xll.FX.MCA.AGGIUSTAMENTI.VALORIFORMULA($F$19,D19,_xll.FX.PM.LIV(D14,$C$28,$F$19,D19),$K$62)</f>
        <v>(3,00-2,00)*1.475,00=1.475,00</v>
      </c>
      <c r="E70" s="19" t="str">
        <f>_xll.FX.MCA.AGGIUSTAMENTI.VALORIFORMULA($F$19,E19,_xll.FX.PM.LIV(E14,$C$28,$F$19,E19),$K$62)</f>
        <v>(3,00-4,00)*1.542,29=-1.542,29</v>
      </c>
      <c r="H70" s="42"/>
      <c r="I70" s="22">
        <f>_xll.FX.MCA.AGGIUSTAMENTI.VALORIFORMULA($F$19,C19,_xll.FX.PM.LIV(C14,$C$28,$F$19,C19),0)</f>
        <v>-1293.5323383084578</v>
      </c>
      <c r="J70" s="22">
        <f>_xll.FX.MCA.AGGIUSTAMENTI.VALORIFORMULA($F$19,D19,_xll.FX.PM.LIV(D14,$C$28,$F$19,D19),0)</f>
        <v>1475</v>
      </c>
      <c r="K70" s="7">
        <f>_xll.FX.MCA.AGGIUSTAMENTI.VALORIFORMULA($F$19,E19,_xll.FX.PM.LIV(E14,$C$28,$F$19,E19),0)</f>
        <v>-1542.2885572139305</v>
      </c>
    </row>
    <row r="71" spans="2:11" x14ac:dyDescent="0.25">
      <c r="B71" s="20" t="s">
        <v>27</v>
      </c>
      <c r="C71" s="19" t="str">
        <f ca="1">_xll.FX.MCA.AGGIUSTAMENTI.VALORIFORMULA($F$20,C20,C59,$K$62,1)</f>
        <v>-301,00</v>
      </c>
      <c r="D71" s="19" t="str">
        <f ca="1">_xll.FX.MCA.AGGIUSTAMENTI.VALORIFORMULA($F$20,D20,D59,$K$62,1)</f>
        <v>-541,80</v>
      </c>
      <c r="E71" s="19" t="str">
        <f ca="1">_xll.FX.MCA.AGGIUSTAMENTI.VALORIFORMULA($F$20,E20,E59,$K$62,1)</f>
        <v>-1.204,00</v>
      </c>
      <c r="H71" s="42"/>
      <c r="I71" s="22">
        <f ca="1">IF($F$20&gt;C20,C59,-C59)</f>
        <v>-301</v>
      </c>
      <c r="J71" s="22">
        <f t="shared" ref="J71:K71" ca="1" si="3">IF($F$20&gt;D20,D59,-D59)</f>
        <v>-541.79999999999995</v>
      </c>
      <c r="K71" s="22">
        <f t="shared" ca="1" si="3"/>
        <v>-1204</v>
      </c>
    </row>
    <row r="72" spans="2:11" x14ac:dyDescent="0.25">
      <c r="B72" s="5" t="s">
        <v>28</v>
      </c>
      <c r="C72" s="6">
        <f ca="1">C65+I72</f>
        <v>249123.74723158398</v>
      </c>
      <c r="D72" s="6">
        <f ca="1">D65+J72</f>
        <v>263615.9956989247</v>
      </c>
      <c r="E72" s="6">
        <f t="shared" ref="E72" ca="1" si="4">E65+K72</f>
        <v>257058.01251805486</v>
      </c>
      <c r="H72" s="42"/>
      <c r="I72" s="23">
        <f ca="1">SUM(I66:I71)</f>
        <v>-10876.25276841601</v>
      </c>
      <c r="J72" s="23">
        <f ca="1">SUM(J66:J71)</f>
        <v>-31384.004301075282</v>
      </c>
      <c r="K72" s="23">
        <f ca="1">SUM(K66:K71)</f>
        <v>-52941.987481945122</v>
      </c>
    </row>
    <row r="73" spans="2:11" x14ac:dyDescent="0.25">
      <c r="H73" s="42"/>
      <c r="I73" s="24">
        <f ca="1">I72/C65</f>
        <v>-4.1831741416984654E-2</v>
      </c>
      <c r="J73" s="24">
        <f ca="1">J72/D65</f>
        <v>-0.1063864552578823</v>
      </c>
      <c r="K73" s="24">
        <f ca="1">K72/E65</f>
        <v>-0.17078060478046814</v>
      </c>
    </row>
    <row r="74" spans="2:11" x14ac:dyDescent="0.25">
      <c r="B74" t="s">
        <v>44</v>
      </c>
    </row>
    <row r="76" spans="2:11" x14ac:dyDescent="0.25">
      <c r="B76" s="14" t="s">
        <v>51</v>
      </c>
      <c r="C76" s="17">
        <f ca="1">_xll.FX.DPERCENTUALE(C72:E72)*100</f>
        <v>5.8172890494733949</v>
      </c>
      <c r="D76" t="s">
        <v>37</v>
      </c>
    </row>
    <row r="79" spans="2:11" x14ac:dyDescent="0.25">
      <c r="B79" s="38" t="s">
        <v>43</v>
      </c>
      <c r="C79" s="38"/>
      <c r="D79" s="38"/>
      <c r="E79" s="38"/>
      <c r="F79" s="38"/>
    </row>
    <row r="81" spans="2:6" x14ac:dyDescent="0.25">
      <c r="B81" s="39" t="s">
        <v>45</v>
      </c>
      <c r="C81" s="39"/>
      <c r="D81" s="39"/>
      <c r="E81" s="39"/>
      <c r="F81" s="39"/>
    </row>
    <row r="82" spans="2:6" x14ac:dyDescent="0.25">
      <c r="B82" s="39"/>
      <c r="C82" s="39"/>
      <c r="D82" s="39"/>
      <c r="E82" s="39"/>
      <c r="F82" s="39"/>
    </row>
    <row r="84" spans="2:6" x14ac:dyDescent="0.25">
      <c r="B84" s="25" t="s">
        <v>50</v>
      </c>
      <c r="C84" s="15">
        <f ca="1">AVERAGE(C72:E72)</f>
        <v>256599.25181618784</v>
      </c>
    </row>
    <row r="88" spans="2:6" ht="21" x14ac:dyDescent="0.35">
      <c r="B88" s="40" t="s">
        <v>48</v>
      </c>
      <c r="C88" s="40"/>
      <c r="D88" s="40"/>
      <c r="E88" s="40"/>
      <c r="F88" s="40"/>
    </row>
  </sheetData>
  <sheetProtection sheet="1" formatCells="0"/>
  <mergeCells count="20">
    <mergeCell ref="B1:F1"/>
    <mergeCell ref="B3:F3"/>
    <mergeCell ref="B2:F2"/>
    <mergeCell ref="B4:F4"/>
    <mergeCell ref="B7:F7"/>
    <mergeCell ref="B79:F79"/>
    <mergeCell ref="B81:F82"/>
    <mergeCell ref="B88:F88"/>
    <mergeCell ref="B8:F8"/>
    <mergeCell ref="H66:H73"/>
    <mergeCell ref="B62:F62"/>
    <mergeCell ref="B12:B13"/>
    <mergeCell ref="C12:E12"/>
    <mergeCell ref="F12:F13"/>
    <mergeCell ref="B10:F10"/>
    <mergeCell ref="B23:F23"/>
    <mergeCell ref="B52:B53"/>
    <mergeCell ref="C52:E52"/>
    <mergeCell ref="B50:F50"/>
    <mergeCell ref="B31:F31"/>
  </mergeCells>
  <dataValidations count="1">
    <dataValidation type="list" allowBlank="1" showInputMessage="1" showErrorMessage="1" sqref="J62" xr:uid="{00000000-0002-0000-0000-000000000000}">
      <formula1>"Formule,Valori"</formula1>
    </dataValidation>
  </dataValidations>
  <hyperlinks>
    <hyperlink ref="B4" r:id="rId1" xr:uid="{00000000-0004-0000-0000-000000000000}"/>
  </hyperlinks>
  <pageMargins left="0.7" right="0.7" top="0.75" bottom="0.75" header="0.3" footer="0.3"/>
  <pageSetup paperSize="9" scale="52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Esempio</vt:lpstr>
      <vt:lpstr>Esempio!Area_stampa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STIMATRIX</dc:creator>
  <cp:lastModifiedBy>Giacomo</cp:lastModifiedBy>
  <cp:lastPrinted>2015-02-23T09:32:41Z</cp:lastPrinted>
  <dcterms:created xsi:type="dcterms:W3CDTF">2014-10-14T07:51:27Z</dcterms:created>
  <dcterms:modified xsi:type="dcterms:W3CDTF">2018-10-24T09:59:31Z</dcterms:modified>
</cp:coreProperties>
</file>